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Лист1" sheetId="1" r:id="rId1"/>
  </sheets>
  <calcPr calcId="144525" fullPrecision="0"/>
</workbook>
</file>

<file path=xl/calcChain.xml><?xml version="1.0" encoding="utf-8"?>
<calcChain xmlns="http://schemas.openxmlformats.org/spreadsheetml/2006/main">
  <c r="R10" i="1" l="1"/>
  <c r="R11" i="1"/>
  <c r="R12" i="1"/>
  <c r="R9" i="1"/>
  <c r="Q10" i="1" l="1"/>
  <c r="Q11" i="1"/>
  <c r="Q12" i="1"/>
  <c r="Q9" i="1"/>
  <c r="P10" i="1"/>
  <c r="P11" i="1"/>
  <c r="P12" i="1"/>
  <c r="P13" i="1"/>
  <c r="P9" i="1"/>
  <c r="O9" i="1"/>
  <c r="N10" i="1"/>
  <c r="N11" i="1"/>
  <c r="N12" i="1"/>
  <c r="N9" i="1"/>
  <c r="M10" i="1"/>
  <c r="M11" i="1"/>
  <c r="M12" i="1"/>
  <c r="M9" i="1"/>
  <c r="T15" i="1" l="1"/>
  <c r="L14" i="1"/>
  <c r="AI14" i="1"/>
  <c r="I10" i="1" l="1"/>
  <c r="I11" i="1"/>
  <c r="I12" i="1"/>
  <c r="I9" i="1"/>
  <c r="O10" i="1" l="1"/>
  <c r="W10" i="1" s="1"/>
  <c r="AE10" i="1" s="1"/>
  <c r="Y10" i="1"/>
  <c r="AG10" i="1" s="1"/>
  <c r="O11" i="1"/>
  <c r="W11" i="1" s="1"/>
  <c r="AE11" i="1" s="1"/>
  <c r="O12" i="1"/>
  <c r="W12" i="1" s="1"/>
  <c r="AE12" i="1" s="1"/>
  <c r="O13" i="1"/>
  <c r="W13" i="1" s="1"/>
  <c r="AE13" i="1" s="1"/>
  <c r="V9" i="1"/>
  <c r="AD9" i="1" s="1"/>
  <c r="U9" i="1"/>
  <c r="AC9" i="1" s="1"/>
  <c r="Z13" i="1" l="1"/>
  <c r="AH13" i="1" s="1"/>
  <c r="Z12" i="1"/>
  <c r="AH12" i="1" s="1"/>
  <c r="Z11" i="1"/>
  <c r="AH11" i="1" s="1"/>
  <c r="Z10" i="1"/>
  <c r="AH10" i="1" s="1"/>
  <c r="Z9" i="1"/>
  <c r="AH9" i="1" s="1"/>
  <c r="AH14" i="1" s="1"/>
  <c r="K17" i="1"/>
  <c r="G10" i="1"/>
  <c r="X10" i="1" s="1"/>
  <c r="AF10" i="1" s="1"/>
  <c r="G11" i="1"/>
  <c r="X11" i="1" s="1"/>
  <c r="AF11" i="1" s="1"/>
  <c r="G12" i="1"/>
  <c r="X12" i="1" s="1"/>
  <c r="AF12" i="1" s="1"/>
  <c r="G13" i="1"/>
  <c r="X13" i="1" s="1"/>
  <c r="AF13" i="1" s="1"/>
  <c r="G9" i="1"/>
  <c r="H11" i="1"/>
  <c r="Y11" i="1" s="1"/>
  <c r="AG11" i="1" s="1"/>
  <c r="H12" i="1"/>
  <c r="Y12" i="1" s="1"/>
  <c r="AG12" i="1" s="1"/>
  <c r="H13" i="1"/>
  <c r="Y13" i="1" s="1"/>
  <c r="AG13" i="1" s="1"/>
  <c r="H9" i="1"/>
  <c r="Y9" i="1" s="1"/>
  <c r="AG9" i="1" s="1"/>
  <c r="AG14" i="1" s="1"/>
  <c r="F9" i="1"/>
  <c r="E10" i="1"/>
  <c r="V10" i="1" s="1"/>
  <c r="AD10" i="1" s="1"/>
  <c r="E11" i="1"/>
  <c r="V11" i="1" s="1"/>
  <c r="AD11" i="1" s="1"/>
  <c r="E12" i="1"/>
  <c r="V12" i="1" s="1"/>
  <c r="AD12" i="1" s="1"/>
  <c r="E13" i="1"/>
  <c r="V13" i="1" s="1"/>
  <c r="AD13" i="1" s="1"/>
  <c r="D10" i="1"/>
  <c r="D11" i="1"/>
  <c r="D12" i="1"/>
  <c r="D13" i="1"/>
  <c r="AD14" i="1" l="1"/>
  <c r="K13" i="1"/>
  <c r="K11" i="1"/>
  <c r="K9" i="1"/>
  <c r="X14" i="1"/>
  <c r="K12" i="1"/>
  <c r="K10" i="1"/>
  <c r="X9" i="1"/>
  <c r="AF9" i="1" s="1"/>
  <c r="AF14" i="1" s="1"/>
  <c r="P14" i="1"/>
  <c r="P16" i="1" s="1"/>
  <c r="G14" i="1"/>
  <c r="G16" i="1" s="1"/>
  <c r="AA14" i="1"/>
  <c r="S14" i="1"/>
  <c r="U10" i="1" l="1"/>
  <c r="T10" i="1"/>
  <c r="U12" i="1"/>
  <c r="T12" i="1"/>
  <c r="W9" i="1"/>
  <c r="T9" i="1"/>
  <c r="U11" i="1"/>
  <c r="T11" i="1"/>
  <c r="U13" i="1"/>
  <c r="T13" i="1"/>
  <c r="K21" i="1"/>
  <c r="AB13" i="1" l="1"/>
  <c r="AC13" i="1"/>
  <c r="AJ13" i="1" s="1"/>
  <c r="AB11" i="1"/>
  <c r="AC11" i="1"/>
  <c r="AJ11" i="1" s="1"/>
  <c r="AB12" i="1"/>
  <c r="AC12" i="1"/>
  <c r="AJ12" i="1" s="1"/>
  <c r="AB10" i="1"/>
  <c r="AC10" i="1"/>
  <c r="AB9" i="1"/>
  <c r="AE9" i="1"/>
  <c r="R14" i="1"/>
  <c r="Z14" i="1"/>
  <c r="K18" i="1"/>
  <c r="I14" i="1"/>
  <c r="J14" i="1"/>
  <c r="J20" i="1" s="1"/>
  <c r="K19" i="1"/>
  <c r="C14" i="1"/>
  <c r="AJ10" i="1" l="1"/>
  <c r="AC14" i="1"/>
  <c r="AE14" i="1"/>
  <c r="AJ9" i="1"/>
  <c r="I20" i="1"/>
  <c r="E14" i="1"/>
  <c r="E20" i="1" s="1"/>
  <c r="Y14" i="1"/>
  <c r="Q14" i="1"/>
  <c r="Q16" i="1" s="1"/>
  <c r="M14" i="1"/>
  <c r="M16" i="1" s="1"/>
  <c r="O14" i="1"/>
  <c r="O16" i="1" s="1"/>
  <c r="W14" i="1"/>
  <c r="D14" i="1"/>
  <c r="F14" i="1"/>
  <c r="H14" i="1"/>
  <c r="K14" i="1" l="1"/>
  <c r="K20" i="1" s="1"/>
  <c r="AJ14" i="1"/>
  <c r="T14" i="1"/>
  <c r="U14" i="1"/>
  <c r="E16" i="1"/>
  <c r="V14" i="1"/>
  <c r="N14" i="1"/>
  <c r="N16" i="1" s="1"/>
  <c r="F20" i="1"/>
  <c r="F16" i="1"/>
  <c r="D20" i="1"/>
  <c r="D16" i="1"/>
  <c r="H20" i="1"/>
  <c r="H16" i="1"/>
  <c r="AB14" i="1" l="1"/>
  <c r="K16" i="1"/>
</calcChain>
</file>

<file path=xl/sharedStrings.xml><?xml version="1.0" encoding="utf-8"?>
<sst xmlns="http://schemas.openxmlformats.org/spreadsheetml/2006/main" count="58" uniqueCount="37">
  <si>
    <t>№ п/п</t>
  </si>
  <si>
    <t>Наименование поселений</t>
  </si>
  <si>
    <t>ИМТ на ОКС (1 шт. ед)</t>
  </si>
  <si>
    <t>ИМТ на КУМИ (1 шт ед)</t>
  </si>
  <si>
    <t>ИМТ на ГО и ЧС (10% от расходов на 1 шт ед)</t>
  </si>
  <si>
    <t>ИМТ на Упр фин (2 шт ед)</t>
  </si>
  <si>
    <t>1</t>
  </si>
  <si>
    <t>Поселковая адм</t>
  </si>
  <si>
    <t>2</t>
  </si>
  <si>
    <t>Бердниковская с/а</t>
  </si>
  <si>
    <t>3</t>
  </si>
  <si>
    <t>Вязовская с/а</t>
  </si>
  <si>
    <t>4</t>
  </si>
  <si>
    <t>Пакалевская с/а</t>
  </si>
  <si>
    <t>5</t>
  </si>
  <si>
    <t>Б.Содомовская с/а</t>
  </si>
  <si>
    <t>2016 год</t>
  </si>
  <si>
    <t>ИМТ на культуру</t>
  </si>
  <si>
    <t>Субсидия в областной бюджет из местного бюджета</t>
  </si>
  <si>
    <t>2017 год</t>
  </si>
  <si>
    <t>Рост 2018 к 2017</t>
  </si>
  <si>
    <t>2018 год</t>
  </si>
  <si>
    <t>2019 год</t>
  </si>
  <si>
    <t>Итого 2019</t>
  </si>
  <si>
    <t>2020 год</t>
  </si>
  <si>
    <t>Итого 2020</t>
  </si>
  <si>
    <t>Численность населения на 01.01.2018</t>
  </si>
  <si>
    <t>ИТОГО на 2019 год</t>
  </si>
  <si>
    <t>в том числе заработная плата и начисления 2019 год</t>
  </si>
  <si>
    <t>2021 год</t>
  </si>
  <si>
    <t>Итого 2021</t>
  </si>
  <si>
    <t>ИМТ на осуществление мер по противодействию коррупции в границах поселения (10% от расходов на 1 шт ед)</t>
  </si>
  <si>
    <t>ИМТ осуществление мер по противодействию коррупции в границах поселения (10% от расходов на 1 шт ед)</t>
  </si>
  <si>
    <t>2022 год</t>
  </si>
  <si>
    <t>Численность населения на 01.01.2019</t>
  </si>
  <si>
    <t>Факт 9 мес 28768:9*12=38357т.р. Факт числ-ть 84 чел. Расходы на 1 чел 457 т.р.</t>
  </si>
  <si>
    <t xml:space="preserve">Расчет иных трансфертов 2020-2022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</si>
</sst>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applyFont="1" applyFill="1" applyBorder="1"/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164" fontId="9" fillId="2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/>
    <xf numFmtId="0" fontId="0" fillId="0" borderId="1" xfId="0" applyFill="1" applyBorder="1"/>
    <xf numFmtId="3" fontId="9" fillId="2" borderId="1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 wrapText="1"/>
    </xf>
    <xf numFmtId="0" fontId="4" fillId="0" borderId="6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164" fontId="9" fillId="2" borderId="6" xfId="0" applyNumberFormat="1" applyFont="1" applyFill="1" applyBorder="1" applyAlignment="1">
      <alignment horizontal="right"/>
    </xf>
    <xf numFmtId="164" fontId="10" fillId="0" borderId="7" xfId="0" applyNumberFormat="1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Fill="1" applyBorder="1" applyAlignment="1">
      <alignment horizontal="right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164" fontId="10" fillId="0" borderId="6" xfId="0" applyNumberFormat="1" applyFont="1" applyFill="1" applyBorder="1"/>
    <xf numFmtId="164" fontId="10" fillId="0" borderId="8" xfId="0" applyNumberFormat="1" applyFont="1" applyFill="1" applyBorder="1"/>
    <xf numFmtId="164" fontId="10" fillId="0" borderId="9" xfId="0" applyNumberFormat="1" applyFont="1" applyFill="1" applyBorder="1"/>
    <xf numFmtId="164" fontId="10" fillId="0" borderId="10" xfId="0" applyNumberFormat="1" applyFont="1" applyFill="1" applyBorder="1"/>
    <xf numFmtId="0" fontId="0" fillId="0" borderId="2" xfId="0" applyFill="1" applyBorder="1"/>
    <xf numFmtId="0" fontId="4" fillId="0" borderId="2" xfId="0" applyFont="1" applyFill="1" applyBorder="1" applyAlignment="1">
      <alignment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/>
    <xf numFmtId="3" fontId="9" fillId="2" borderId="6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wrapText="1"/>
    </xf>
    <xf numFmtId="164" fontId="10" fillId="0" borderId="11" xfId="0" applyNumberFormat="1" applyFont="1" applyFill="1" applyBorder="1" applyAlignment="1">
      <alignment horizontal="right"/>
    </xf>
    <xf numFmtId="164" fontId="10" fillId="0" borderId="11" xfId="0" applyNumberFormat="1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>
      <alignment horizontal="right" vertical="center" wrapText="1"/>
    </xf>
    <xf numFmtId="164" fontId="10" fillId="0" borderId="12" xfId="0" applyNumberFormat="1" applyFont="1" applyFill="1" applyBorder="1"/>
    <xf numFmtId="164" fontId="10" fillId="2" borderId="7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center" wrapText="1"/>
    </xf>
    <xf numFmtId="2" fontId="0" fillId="0" borderId="0" xfId="0" applyNumberFormat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23"/>
  <sheetViews>
    <sheetView tabSelected="1" zoomScale="50" zoomScaleNormal="50" workbookViewId="0">
      <selection activeCell="A2" sqref="A2:AB2"/>
    </sheetView>
  </sheetViews>
  <sheetFormatPr defaultRowHeight="15" x14ac:dyDescent="0.25"/>
  <cols>
    <col min="2" max="2" width="20.5703125" customWidth="1"/>
    <col min="3" max="3" width="0" hidden="1" customWidth="1"/>
    <col min="4" max="8" width="9.28515625" hidden="1" customWidth="1"/>
    <col min="9" max="9" width="13" hidden="1" customWidth="1"/>
    <col min="10" max="10" width="8.140625" hidden="1" customWidth="1"/>
    <col min="11" max="11" width="11.28515625" hidden="1" customWidth="1"/>
    <col min="12" max="12" width="11.28515625" customWidth="1"/>
    <col min="18" max="18" width="13.85546875" customWidth="1"/>
    <col min="20" max="20" width="10.7109375" customWidth="1"/>
    <col min="26" max="26" width="11.140625" customWidth="1"/>
    <col min="28" max="28" width="10.7109375" customWidth="1"/>
  </cols>
  <sheetData>
    <row r="2" spans="1:36" ht="20.25" x14ac:dyDescent="0.3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36" ht="20.25" x14ac:dyDescent="0.3">
      <c r="A3" s="1"/>
      <c r="B3" s="1"/>
      <c r="C3" s="1"/>
      <c r="D3" s="1"/>
      <c r="E3" s="1"/>
      <c r="F3" s="1"/>
      <c r="G3" s="17"/>
      <c r="H3" s="1"/>
      <c r="I3" s="1"/>
      <c r="J3" s="1"/>
      <c r="K3" s="1"/>
      <c r="L3" s="17"/>
    </row>
    <row r="4" spans="1:36" ht="28.5" customHeight="1" x14ac:dyDescent="0.25">
      <c r="A4" s="56" t="s">
        <v>35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36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36" ht="18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36" ht="18" customHeight="1" x14ac:dyDescent="0.3">
      <c r="A7" s="22"/>
      <c r="B7" s="22"/>
      <c r="C7" s="36"/>
      <c r="D7" s="53" t="s">
        <v>22</v>
      </c>
      <c r="E7" s="54"/>
      <c r="F7" s="54"/>
      <c r="G7" s="54"/>
      <c r="H7" s="54"/>
      <c r="I7" s="54"/>
      <c r="J7" s="54"/>
      <c r="K7" s="55"/>
      <c r="L7" s="24"/>
      <c r="M7" s="53" t="s">
        <v>24</v>
      </c>
      <c r="N7" s="54"/>
      <c r="O7" s="54"/>
      <c r="P7" s="54"/>
      <c r="Q7" s="54"/>
      <c r="R7" s="54"/>
      <c r="S7" s="54"/>
      <c r="T7" s="55"/>
      <c r="U7" s="53" t="s">
        <v>29</v>
      </c>
      <c r="V7" s="54"/>
      <c r="W7" s="54"/>
      <c r="X7" s="54"/>
      <c r="Y7" s="54"/>
      <c r="Z7" s="54"/>
      <c r="AA7" s="54"/>
      <c r="AB7" s="55"/>
      <c r="AC7" s="53" t="s">
        <v>33</v>
      </c>
      <c r="AD7" s="54"/>
      <c r="AE7" s="54"/>
      <c r="AF7" s="54"/>
      <c r="AG7" s="54"/>
      <c r="AH7" s="54"/>
      <c r="AI7" s="54"/>
      <c r="AJ7" s="55"/>
    </row>
    <row r="8" spans="1:36" ht="225.75" x14ac:dyDescent="0.3">
      <c r="A8" s="3" t="s">
        <v>0</v>
      </c>
      <c r="B8" s="4" t="s">
        <v>1</v>
      </c>
      <c r="C8" s="37" t="s">
        <v>26</v>
      </c>
      <c r="D8" s="25" t="s">
        <v>2</v>
      </c>
      <c r="E8" s="5" t="s">
        <v>3</v>
      </c>
      <c r="F8" s="5" t="s">
        <v>4</v>
      </c>
      <c r="G8" s="5" t="s">
        <v>31</v>
      </c>
      <c r="H8" s="5" t="s">
        <v>5</v>
      </c>
      <c r="I8" s="5" t="s">
        <v>17</v>
      </c>
      <c r="J8" s="5" t="s">
        <v>18</v>
      </c>
      <c r="K8" s="26" t="s">
        <v>23</v>
      </c>
      <c r="L8" s="45" t="s">
        <v>34</v>
      </c>
      <c r="M8" s="25" t="s">
        <v>2</v>
      </c>
      <c r="N8" s="5" t="s">
        <v>3</v>
      </c>
      <c r="O8" s="5" t="s">
        <v>4</v>
      </c>
      <c r="P8" s="5" t="s">
        <v>32</v>
      </c>
      <c r="Q8" s="5" t="s">
        <v>5</v>
      </c>
      <c r="R8" s="5" t="s">
        <v>17</v>
      </c>
      <c r="S8" s="5" t="s">
        <v>18</v>
      </c>
      <c r="T8" s="26" t="s">
        <v>25</v>
      </c>
      <c r="U8" s="25" t="s">
        <v>2</v>
      </c>
      <c r="V8" s="5" t="s">
        <v>3</v>
      </c>
      <c r="W8" s="5" t="s">
        <v>4</v>
      </c>
      <c r="X8" s="5" t="s">
        <v>32</v>
      </c>
      <c r="Y8" s="5" t="s">
        <v>5</v>
      </c>
      <c r="Z8" s="5" t="s">
        <v>17</v>
      </c>
      <c r="AA8" s="5" t="s">
        <v>18</v>
      </c>
      <c r="AB8" s="26" t="s">
        <v>30</v>
      </c>
      <c r="AC8" s="25" t="s">
        <v>2</v>
      </c>
      <c r="AD8" s="5" t="s">
        <v>3</v>
      </c>
      <c r="AE8" s="5" t="s">
        <v>4</v>
      </c>
      <c r="AF8" s="5" t="s">
        <v>32</v>
      </c>
      <c r="AG8" s="5" t="s">
        <v>5</v>
      </c>
      <c r="AH8" s="5" t="s">
        <v>17</v>
      </c>
      <c r="AI8" s="5" t="s">
        <v>18</v>
      </c>
      <c r="AJ8" s="26" t="s">
        <v>30</v>
      </c>
    </row>
    <row r="9" spans="1:36" ht="56.45" hidden="1" customHeight="1" x14ac:dyDescent="0.25">
      <c r="A9" s="6" t="s">
        <v>6</v>
      </c>
      <c r="B9" s="7" t="s">
        <v>7</v>
      </c>
      <c r="C9" s="38">
        <v>4776</v>
      </c>
      <c r="D9" s="42">
        <v>274</v>
      </c>
      <c r="E9" s="23">
        <v>274</v>
      </c>
      <c r="F9" s="23">
        <f>C9*451/7809*0.1</f>
        <v>28</v>
      </c>
      <c r="G9" s="23">
        <f>C9*451/7809*0.1</f>
        <v>28</v>
      </c>
      <c r="H9" s="23">
        <f>C9*451/7809*2</f>
        <v>552</v>
      </c>
      <c r="I9" s="18">
        <f>C9*21694700/7809/1000</f>
        <v>13268.5</v>
      </c>
      <c r="J9" s="18"/>
      <c r="K9" s="28">
        <f>SUM(D9:J9)</f>
        <v>14424.5</v>
      </c>
      <c r="L9" s="46">
        <v>4680</v>
      </c>
      <c r="M9" s="27">
        <f>457*L9/7640</f>
        <v>279.89999999999998</v>
      </c>
      <c r="N9" s="18">
        <f>457*L9/7640</f>
        <v>279.89999999999998</v>
      </c>
      <c r="O9" s="18">
        <f>L9*45.7/7640</f>
        <v>28</v>
      </c>
      <c r="P9" s="18">
        <f>45.7*L9/7640</f>
        <v>28</v>
      </c>
      <c r="Q9" s="18">
        <f>L9*914/7640</f>
        <v>559.9</v>
      </c>
      <c r="R9" s="18">
        <f>L9*23371.2/7640</f>
        <v>14316.4</v>
      </c>
      <c r="S9" s="18"/>
      <c r="T9" s="28">
        <f>SUM(M9:S9)</f>
        <v>15492.1</v>
      </c>
      <c r="U9" s="27">
        <f t="shared" ref="U9:Z9" si="0">M9</f>
        <v>279.89999999999998</v>
      </c>
      <c r="V9" s="18">
        <f t="shared" si="0"/>
        <v>279.89999999999998</v>
      </c>
      <c r="W9" s="18">
        <f t="shared" si="0"/>
        <v>28</v>
      </c>
      <c r="X9" s="18">
        <f t="shared" si="0"/>
        <v>28</v>
      </c>
      <c r="Y9" s="18">
        <f t="shared" si="0"/>
        <v>559.9</v>
      </c>
      <c r="Z9" s="18">
        <f t="shared" si="0"/>
        <v>14316.4</v>
      </c>
      <c r="AA9" s="18"/>
      <c r="AB9" s="50">
        <f>SUM(U9:AA9)</f>
        <v>15492.1</v>
      </c>
      <c r="AC9" s="27">
        <f t="shared" ref="AC9:AC13" si="1">U9</f>
        <v>279.89999999999998</v>
      </c>
      <c r="AD9" s="18">
        <f t="shared" ref="AD9:AD13" si="2">V9</f>
        <v>279.89999999999998</v>
      </c>
      <c r="AE9" s="18">
        <f t="shared" ref="AE9:AE13" si="3">W9</f>
        <v>28</v>
      </c>
      <c r="AF9" s="18">
        <f t="shared" ref="AF9:AF13" si="4">X9</f>
        <v>28</v>
      </c>
      <c r="AG9" s="18">
        <f t="shared" ref="AG9:AG13" si="5">Y9</f>
        <v>559.9</v>
      </c>
      <c r="AH9" s="18">
        <f t="shared" ref="AH9:AH13" si="6">Z9</f>
        <v>14316.4</v>
      </c>
      <c r="AI9" s="18"/>
      <c r="AJ9" s="28">
        <f>SUM(AC9:AI9)</f>
        <v>15492.1</v>
      </c>
    </row>
    <row r="10" spans="1:36" ht="57" customHeight="1" x14ac:dyDescent="0.25">
      <c r="A10" s="6" t="s">
        <v>8</v>
      </c>
      <c r="B10" s="7" t="s">
        <v>9</v>
      </c>
      <c r="C10" s="38">
        <v>859</v>
      </c>
      <c r="D10" s="42">
        <f t="shared" ref="D10:D13" si="7">C10*451/7809</f>
        <v>50</v>
      </c>
      <c r="E10" s="23">
        <f t="shared" ref="E10:E13" si="8">C10*451/7809</f>
        <v>50</v>
      </c>
      <c r="F10" s="18"/>
      <c r="G10" s="23">
        <f t="shared" ref="G10:G13" si="9">C10*451/7809*0.1</f>
        <v>5</v>
      </c>
      <c r="H10" s="23">
        <v>98</v>
      </c>
      <c r="I10" s="18">
        <f t="shared" ref="I10:I12" si="10">C10*21694700/7809/1000</f>
        <v>2386.4</v>
      </c>
      <c r="J10" s="18"/>
      <c r="K10" s="28">
        <f t="shared" ref="K10:K14" si="11">SUM(D10:J10)</f>
        <v>2589.4</v>
      </c>
      <c r="L10" s="46">
        <v>839</v>
      </c>
      <c r="M10" s="27">
        <f t="shared" ref="M10:M12" si="12">457*L10/7640</f>
        <v>50.2</v>
      </c>
      <c r="N10" s="18">
        <f t="shared" ref="N10:N12" si="13">457*L10/7640</f>
        <v>50.2</v>
      </c>
      <c r="O10" s="18">
        <f t="shared" ref="O10:O13" si="14">F10</f>
        <v>0</v>
      </c>
      <c r="P10" s="18">
        <f t="shared" ref="P10:P13" si="15">45.7*L10/7640</f>
        <v>5</v>
      </c>
      <c r="Q10" s="18">
        <f t="shared" ref="Q10:Q12" si="16">L10*914/7640</f>
        <v>100.4</v>
      </c>
      <c r="R10" s="18">
        <f t="shared" ref="R10:R12" si="17">L10*23371.2/7640</f>
        <v>2566.5</v>
      </c>
      <c r="S10" s="18"/>
      <c r="T10" s="28">
        <f t="shared" ref="T10:T13" si="18">SUM(M10:S10)</f>
        <v>2772.3</v>
      </c>
      <c r="U10" s="27">
        <f t="shared" ref="U10:U13" si="19">M10</f>
        <v>50.2</v>
      </c>
      <c r="V10" s="18">
        <f t="shared" ref="V10:V13" si="20">N10</f>
        <v>50.2</v>
      </c>
      <c r="W10" s="18">
        <f t="shared" ref="W10:W13" si="21">O10</f>
        <v>0</v>
      </c>
      <c r="X10" s="18">
        <f t="shared" ref="X10:X13" si="22">P10</f>
        <v>5</v>
      </c>
      <c r="Y10" s="18">
        <f t="shared" ref="Y10:Y13" si="23">Q10</f>
        <v>100.4</v>
      </c>
      <c r="Z10" s="18">
        <f t="shared" ref="Z10:Z13" si="24">R10</f>
        <v>2566.5</v>
      </c>
      <c r="AA10" s="18"/>
      <c r="AB10" s="50">
        <f t="shared" ref="AB10:AB13" si="25">SUM(U10:AA10)</f>
        <v>2772.3</v>
      </c>
      <c r="AC10" s="27">
        <f t="shared" si="1"/>
        <v>50.2</v>
      </c>
      <c r="AD10" s="18">
        <f t="shared" si="2"/>
        <v>50.2</v>
      </c>
      <c r="AE10" s="18">
        <f t="shared" si="3"/>
        <v>0</v>
      </c>
      <c r="AF10" s="18">
        <f t="shared" si="4"/>
        <v>5</v>
      </c>
      <c r="AG10" s="18">
        <f t="shared" si="5"/>
        <v>100.4</v>
      </c>
      <c r="AH10" s="18">
        <f t="shared" si="6"/>
        <v>2566.5</v>
      </c>
      <c r="AI10" s="18"/>
      <c r="AJ10" s="28">
        <f t="shared" ref="AJ10:AJ13" si="26">SUM(AC10:AI10)</f>
        <v>2772.3</v>
      </c>
    </row>
    <row r="11" spans="1:36" ht="33.75" hidden="1" customHeight="1" x14ac:dyDescent="0.25">
      <c r="A11" s="6" t="s">
        <v>10</v>
      </c>
      <c r="B11" s="7" t="s">
        <v>11</v>
      </c>
      <c r="C11" s="38">
        <v>739</v>
      </c>
      <c r="D11" s="42">
        <f t="shared" si="7"/>
        <v>43</v>
      </c>
      <c r="E11" s="23">
        <f t="shared" si="8"/>
        <v>43</v>
      </c>
      <c r="F11" s="18"/>
      <c r="G11" s="23">
        <f t="shared" si="9"/>
        <v>4</v>
      </c>
      <c r="H11" s="23">
        <f>C11*451/7809*2</f>
        <v>85</v>
      </c>
      <c r="I11" s="18">
        <f t="shared" si="10"/>
        <v>2053.1</v>
      </c>
      <c r="J11" s="18"/>
      <c r="K11" s="28">
        <f t="shared" si="11"/>
        <v>2228.1</v>
      </c>
      <c r="L11" s="46">
        <v>718</v>
      </c>
      <c r="M11" s="27">
        <f t="shared" si="12"/>
        <v>42.9</v>
      </c>
      <c r="N11" s="18">
        <f t="shared" si="13"/>
        <v>42.9</v>
      </c>
      <c r="O11" s="18">
        <f t="shared" si="14"/>
        <v>0</v>
      </c>
      <c r="P11" s="18">
        <f t="shared" si="15"/>
        <v>4.3</v>
      </c>
      <c r="Q11" s="18">
        <f t="shared" si="16"/>
        <v>85.9</v>
      </c>
      <c r="R11" s="18">
        <f t="shared" si="17"/>
        <v>2196.4</v>
      </c>
      <c r="S11" s="18"/>
      <c r="T11" s="28">
        <f t="shared" si="18"/>
        <v>2372.4</v>
      </c>
      <c r="U11" s="27">
        <f t="shared" si="19"/>
        <v>42.9</v>
      </c>
      <c r="V11" s="18">
        <f t="shared" si="20"/>
        <v>42.9</v>
      </c>
      <c r="W11" s="18">
        <f t="shared" si="21"/>
        <v>0</v>
      </c>
      <c r="X11" s="18">
        <f t="shared" si="22"/>
        <v>4.3</v>
      </c>
      <c r="Y11" s="18">
        <f t="shared" si="23"/>
        <v>85.9</v>
      </c>
      <c r="Z11" s="18">
        <f t="shared" si="24"/>
        <v>2196.4</v>
      </c>
      <c r="AA11" s="18"/>
      <c r="AB11" s="50">
        <f t="shared" si="25"/>
        <v>2372.4</v>
      </c>
      <c r="AC11" s="27">
        <f t="shared" si="1"/>
        <v>42.9</v>
      </c>
      <c r="AD11" s="18">
        <f t="shared" si="2"/>
        <v>42.9</v>
      </c>
      <c r="AE11" s="18">
        <f t="shared" si="3"/>
        <v>0</v>
      </c>
      <c r="AF11" s="18">
        <f t="shared" si="4"/>
        <v>4.3</v>
      </c>
      <c r="AG11" s="18">
        <f t="shared" si="5"/>
        <v>85.9</v>
      </c>
      <c r="AH11" s="18">
        <f t="shared" si="6"/>
        <v>2196.4</v>
      </c>
      <c r="AI11" s="18"/>
      <c r="AJ11" s="28">
        <f t="shared" si="26"/>
        <v>2372.4</v>
      </c>
    </row>
    <row r="12" spans="1:36" ht="34.5" hidden="1" customHeight="1" x14ac:dyDescent="0.25">
      <c r="A12" s="6" t="s">
        <v>12</v>
      </c>
      <c r="B12" s="7" t="s">
        <v>13</v>
      </c>
      <c r="C12" s="38">
        <v>617</v>
      </c>
      <c r="D12" s="42">
        <f t="shared" si="7"/>
        <v>36</v>
      </c>
      <c r="E12" s="23">
        <f t="shared" si="8"/>
        <v>36</v>
      </c>
      <c r="F12" s="18"/>
      <c r="G12" s="23">
        <f t="shared" si="9"/>
        <v>4</v>
      </c>
      <c r="H12" s="23">
        <f>C12*451/7809*2</f>
        <v>71</v>
      </c>
      <c r="I12" s="18">
        <f t="shared" si="10"/>
        <v>1714.1</v>
      </c>
      <c r="J12" s="18">
        <v>34.1</v>
      </c>
      <c r="K12" s="28">
        <f t="shared" si="11"/>
        <v>1895.2</v>
      </c>
      <c r="L12" s="46">
        <v>590</v>
      </c>
      <c r="M12" s="27">
        <f t="shared" si="12"/>
        <v>35.299999999999997</v>
      </c>
      <c r="N12" s="18">
        <f t="shared" si="13"/>
        <v>35.299999999999997</v>
      </c>
      <c r="O12" s="18">
        <f t="shared" si="14"/>
        <v>0</v>
      </c>
      <c r="P12" s="18">
        <f t="shared" si="15"/>
        <v>3.5</v>
      </c>
      <c r="Q12" s="18">
        <f t="shared" si="16"/>
        <v>70.599999999999994</v>
      </c>
      <c r="R12" s="18">
        <f t="shared" si="17"/>
        <v>1804.8</v>
      </c>
      <c r="S12" s="18">
        <v>174.4</v>
      </c>
      <c r="T12" s="28">
        <f t="shared" si="18"/>
        <v>2123.9</v>
      </c>
      <c r="U12" s="27">
        <f t="shared" si="19"/>
        <v>35.299999999999997</v>
      </c>
      <c r="V12" s="18">
        <f t="shared" si="20"/>
        <v>35.299999999999997</v>
      </c>
      <c r="W12" s="18">
        <f t="shared" si="21"/>
        <v>0</v>
      </c>
      <c r="X12" s="18">
        <f t="shared" si="22"/>
        <v>3.5</v>
      </c>
      <c r="Y12" s="18">
        <f t="shared" si="23"/>
        <v>70.599999999999994</v>
      </c>
      <c r="Z12" s="18">
        <f t="shared" si="24"/>
        <v>1804.8</v>
      </c>
      <c r="AA12" s="18"/>
      <c r="AB12" s="50">
        <f t="shared" si="25"/>
        <v>1949.5</v>
      </c>
      <c r="AC12" s="27">
        <f t="shared" si="1"/>
        <v>35.299999999999997</v>
      </c>
      <c r="AD12" s="18">
        <f t="shared" si="2"/>
        <v>35.299999999999997</v>
      </c>
      <c r="AE12" s="18">
        <f t="shared" si="3"/>
        <v>0</v>
      </c>
      <c r="AF12" s="18">
        <f t="shared" si="4"/>
        <v>3.5</v>
      </c>
      <c r="AG12" s="18">
        <f t="shared" si="5"/>
        <v>70.599999999999994</v>
      </c>
      <c r="AH12" s="18">
        <f t="shared" si="6"/>
        <v>1804.8</v>
      </c>
      <c r="AI12" s="18"/>
      <c r="AJ12" s="28">
        <f t="shared" si="26"/>
        <v>1949.5</v>
      </c>
    </row>
    <row r="13" spans="1:36" ht="37.5" hidden="1" x14ac:dyDescent="0.25">
      <c r="A13" s="6" t="s">
        <v>14</v>
      </c>
      <c r="B13" s="7" t="s">
        <v>15</v>
      </c>
      <c r="C13" s="38">
        <v>818</v>
      </c>
      <c r="D13" s="42">
        <f t="shared" si="7"/>
        <v>47</v>
      </c>
      <c r="E13" s="23">
        <f t="shared" si="8"/>
        <v>47</v>
      </c>
      <c r="F13" s="18"/>
      <c r="G13" s="23">
        <f t="shared" si="9"/>
        <v>5</v>
      </c>
      <c r="H13" s="23">
        <f>C13*451/7809*2</f>
        <v>94</v>
      </c>
      <c r="I13" s="18">
        <v>2272.6</v>
      </c>
      <c r="J13" s="18"/>
      <c r="K13" s="28">
        <f t="shared" si="11"/>
        <v>2465.6</v>
      </c>
      <c r="L13" s="46">
        <v>813</v>
      </c>
      <c r="M13" s="27">
        <v>48.7</v>
      </c>
      <c r="N13" s="18">
        <v>48.7</v>
      </c>
      <c r="O13" s="18">
        <f t="shared" si="14"/>
        <v>0</v>
      </c>
      <c r="P13" s="18">
        <f t="shared" si="15"/>
        <v>4.9000000000000004</v>
      </c>
      <c r="Q13" s="18">
        <v>97.2</v>
      </c>
      <c r="R13" s="18">
        <v>2487.1</v>
      </c>
      <c r="S13" s="18"/>
      <c r="T13" s="28">
        <f t="shared" si="18"/>
        <v>2686.6</v>
      </c>
      <c r="U13" s="27">
        <f t="shared" si="19"/>
        <v>48.7</v>
      </c>
      <c r="V13" s="18">
        <f t="shared" si="20"/>
        <v>48.7</v>
      </c>
      <c r="W13" s="18">
        <f t="shared" si="21"/>
        <v>0</v>
      </c>
      <c r="X13" s="18">
        <f t="shared" si="22"/>
        <v>4.9000000000000004</v>
      </c>
      <c r="Y13" s="18">
        <f t="shared" si="23"/>
        <v>97.2</v>
      </c>
      <c r="Z13" s="18">
        <f t="shared" si="24"/>
        <v>2487.1</v>
      </c>
      <c r="AA13" s="18"/>
      <c r="AB13" s="50">
        <f t="shared" si="25"/>
        <v>2686.6</v>
      </c>
      <c r="AC13" s="27">
        <f t="shared" si="1"/>
        <v>48.7</v>
      </c>
      <c r="AD13" s="18">
        <f t="shared" si="2"/>
        <v>48.7</v>
      </c>
      <c r="AE13" s="18">
        <f t="shared" si="3"/>
        <v>0</v>
      </c>
      <c r="AF13" s="18">
        <f t="shared" si="4"/>
        <v>4.9000000000000004</v>
      </c>
      <c r="AG13" s="18">
        <f t="shared" si="5"/>
        <v>97.2</v>
      </c>
      <c r="AH13" s="18">
        <f t="shared" si="6"/>
        <v>2487.1</v>
      </c>
      <c r="AI13" s="18"/>
      <c r="AJ13" s="28">
        <f t="shared" si="26"/>
        <v>2686.6</v>
      </c>
    </row>
    <row r="14" spans="1:36" ht="51.75" hidden="1" customHeight="1" x14ac:dyDescent="0.25">
      <c r="A14" s="6"/>
      <c r="B14" s="8" t="s">
        <v>27</v>
      </c>
      <c r="C14" s="39">
        <f t="shared" ref="C14:J14" si="27">SUM(C9:C13)</f>
        <v>7809</v>
      </c>
      <c r="D14" s="43">
        <f t="shared" si="27"/>
        <v>450</v>
      </c>
      <c r="E14" s="19">
        <f t="shared" si="27"/>
        <v>450</v>
      </c>
      <c r="F14" s="19">
        <f t="shared" si="27"/>
        <v>28</v>
      </c>
      <c r="G14" s="19">
        <f t="shared" si="27"/>
        <v>46</v>
      </c>
      <c r="H14" s="19">
        <f t="shared" si="27"/>
        <v>900</v>
      </c>
      <c r="I14" s="19">
        <f t="shared" si="27"/>
        <v>21694.7</v>
      </c>
      <c r="J14" s="19">
        <f t="shared" si="27"/>
        <v>34.1</v>
      </c>
      <c r="K14" s="44">
        <f t="shared" si="11"/>
        <v>23602.799999999999</v>
      </c>
      <c r="L14" s="47">
        <f>SUM(L9:L13)</f>
        <v>7640</v>
      </c>
      <c r="M14" s="29">
        <f t="shared" ref="M14:AB14" si="28">SUM(M9:M13)</f>
        <v>457</v>
      </c>
      <c r="N14" s="19">
        <f t="shared" si="28"/>
        <v>457</v>
      </c>
      <c r="O14" s="19">
        <f t="shared" si="28"/>
        <v>28</v>
      </c>
      <c r="P14" s="19">
        <f t="shared" si="28"/>
        <v>45.7</v>
      </c>
      <c r="Q14" s="19">
        <f t="shared" si="28"/>
        <v>914</v>
      </c>
      <c r="R14" s="19">
        <f t="shared" si="28"/>
        <v>23371.200000000001</v>
      </c>
      <c r="S14" s="19">
        <f t="shared" si="28"/>
        <v>174.4</v>
      </c>
      <c r="T14" s="30">
        <f t="shared" si="28"/>
        <v>25447.3</v>
      </c>
      <c r="U14" s="29">
        <f t="shared" si="28"/>
        <v>457</v>
      </c>
      <c r="V14" s="19">
        <f t="shared" si="28"/>
        <v>457</v>
      </c>
      <c r="W14" s="19">
        <f t="shared" si="28"/>
        <v>28</v>
      </c>
      <c r="X14" s="19">
        <f t="shared" si="28"/>
        <v>45.7</v>
      </c>
      <c r="Y14" s="19">
        <f t="shared" si="28"/>
        <v>914</v>
      </c>
      <c r="Z14" s="19">
        <f t="shared" si="28"/>
        <v>23371.200000000001</v>
      </c>
      <c r="AA14" s="19">
        <f t="shared" si="28"/>
        <v>0</v>
      </c>
      <c r="AB14" s="30">
        <f t="shared" si="28"/>
        <v>25272.9</v>
      </c>
      <c r="AC14" s="29">
        <f t="shared" ref="AC14:AJ14" si="29">SUM(AC9:AC13)</f>
        <v>457</v>
      </c>
      <c r="AD14" s="19">
        <f t="shared" si="29"/>
        <v>457</v>
      </c>
      <c r="AE14" s="19">
        <f t="shared" si="29"/>
        <v>28</v>
      </c>
      <c r="AF14" s="19">
        <f t="shared" si="29"/>
        <v>45.7</v>
      </c>
      <c r="AG14" s="19">
        <f t="shared" si="29"/>
        <v>914</v>
      </c>
      <c r="AH14" s="19">
        <f t="shared" si="29"/>
        <v>23371.200000000001</v>
      </c>
      <c r="AI14" s="19">
        <f t="shared" si="29"/>
        <v>0</v>
      </c>
      <c r="AJ14" s="30">
        <f t="shared" si="29"/>
        <v>25272.9</v>
      </c>
    </row>
    <row r="15" spans="1:36" ht="42" hidden="1" customHeight="1" x14ac:dyDescent="0.25">
      <c r="A15" s="6"/>
      <c r="B15" s="8"/>
      <c r="C15" s="39"/>
      <c r="D15" s="43"/>
      <c r="E15" s="19"/>
      <c r="F15" s="19"/>
      <c r="G15" s="19"/>
      <c r="H15" s="19"/>
      <c r="I15" s="19"/>
      <c r="J15" s="19"/>
      <c r="K15" s="44"/>
      <c r="L15" s="47"/>
      <c r="M15" s="29">
        <v>457</v>
      </c>
      <c r="N15" s="19">
        <v>457</v>
      </c>
      <c r="O15" s="19">
        <v>45.7</v>
      </c>
      <c r="P15" s="19">
        <v>45.7</v>
      </c>
      <c r="Q15" s="19">
        <v>914</v>
      </c>
      <c r="R15" s="19">
        <v>23371.200000000001</v>
      </c>
      <c r="S15" s="19"/>
      <c r="T15" s="30">
        <f>SUM(M15:S15)</f>
        <v>25290.6</v>
      </c>
      <c r="U15" s="29"/>
      <c r="V15" s="19"/>
      <c r="W15" s="19"/>
      <c r="X15" s="19"/>
      <c r="Y15" s="19"/>
      <c r="Z15" s="19"/>
      <c r="AA15" s="19"/>
      <c r="AB15" s="30"/>
      <c r="AC15" s="29"/>
      <c r="AD15" s="19"/>
      <c r="AE15" s="19"/>
      <c r="AF15" s="19"/>
      <c r="AG15" s="19"/>
      <c r="AH15" s="19"/>
      <c r="AI15" s="19"/>
      <c r="AJ15" s="30"/>
    </row>
    <row r="16" spans="1:36" ht="79.5" hidden="1" customHeight="1" x14ac:dyDescent="0.3">
      <c r="A16" s="6"/>
      <c r="B16" s="4" t="s">
        <v>28</v>
      </c>
      <c r="C16" s="39"/>
      <c r="D16" s="31">
        <f>D14</f>
        <v>450</v>
      </c>
      <c r="E16" s="20">
        <f t="shared" ref="E16:H16" si="30">E14</f>
        <v>450</v>
      </c>
      <c r="F16" s="20">
        <f t="shared" si="30"/>
        <v>28</v>
      </c>
      <c r="G16" s="20">
        <f t="shared" si="30"/>
        <v>46</v>
      </c>
      <c r="H16" s="20">
        <f t="shared" si="30"/>
        <v>900</v>
      </c>
      <c r="I16" s="20">
        <v>17023.900000000001</v>
      </c>
      <c r="J16" s="19"/>
      <c r="K16" s="30">
        <f>SUM(D16:J16)</f>
        <v>18897.900000000001</v>
      </c>
      <c r="L16" s="48"/>
      <c r="M16" s="31">
        <f>M14</f>
        <v>457</v>
      </c>
      <c r="N16" s="31">
        <f t="shared" ref="N16:Q16" si="31">N14</f>
        <v>457</v>
      </c>
      <c r="O16" s="31">
        <f t="shared" si="31"/>
        <v>28</v>
      </c>
      <c r="P16" s="31">
        <f t="shared" si="31"/>
        <v>45.7</v>
      </c>
      <c r="Q16" s="31">
        <f t="shared" si="31"/>
        <v>914</v>
      </c>
      <c r="R16" s="20">
        <v>17889.599999999999</v>
      </c>
      <c r="S16" s="19"/>
      <c r="T16" s="30"/>
      <c r="U16" s="31"/>
      <c r="V16" s="20"/>
      <c r="W16" s="20"/>
      <c r="X16" s="20"/>
      <c r="Y16" s="20"/>
      <c r="Z16" s="20"/>
      <c r="AA16" s="19"/>
      <c r="AB16" s="30"/>
      <c r="AC16" s="31"/>
      <c r="AD16" s="20"/>
      <c r="AE16" s="20"/>
      <c r="AF16" s="20"/>
      <c r="AG16" s="20"/>
      <c r="AH16" s="20"/>
      <c r="AI16" s="19"/>
      <c r="AJ16" s="30"/>
    </row>
    <row r="17" spans="1:36" ht="30" hidden="1" customHeight="1" x14ac:dyDescent="0.3">
      <c r="A17" s="6"/>
      <c r="B17" s="16" t="s">
        <v>21</v>
      </c>
      <c r="C17" s="40"/>
      <c r="D17" s="29">
        <v>443</v>
      </c>
      <c r="E17" s="19">
        <v>443</v>
      </c>
      <c r="F17" s="19">
        <v>26.7</v>
      </c>
      <c r="G17" s="19"/>
      <c r="H17" s="19">
        <v>886</v>
      </c>
      <c r="I17" s="19">
        <v>19696.3</v>
      </c>
      <c r="J17" s="19">
        <v>205.4</v>
      </c>
      <c r="K17" s="28">
        <f>SUM(D17:J17)</f>
        <v>21700.400000000001</v>
      </c>
      <c r="L17" s="46"/>
      <c r="M17" s="31"/>
      <c r="N17" s="20"/>
      <c r="O17" s="20"/>
      <c r="P17" s="20"/>
      <c r="Q17" s="20"/>
      <c r="R17" s="20"/>
      <c r="S17" s="19"/>
      <c r="T17" s="30"/>
      <c r="U17" s="31"/>
      <c r="V17" s="20"/>
      <c r="W17" s="20"/>
      <c r="X17" s="20"/>
      <c r="Y17" s="20"/>
      <c r="Z17" s="20"/>
      <c r="AA17" s="19"/>
      <c r="AB17" s="30"/>
      <c r="AC17" s="31"/>
      <c r="AD17" s="20"/>
      <c r="AE17" s="20"/>
      <c r="AF17" s="20"/>
      <c r="AG17" s="20"/>
      <c r="AH17" s="20"/>
      <c r="AI17" s="19"/>
      <c r="AJ17" s="30"/>
    </row>
    <row r="18" spans="1:36" ht="32.450000000000003" hidden="1" customHeight="1" x14ac:dyDescent="0.3">
      <c r="A18" s="10"/>
      <c r="B18" s="16" t="s">
        <v>19</v>
      </c>
      <c r="C18" s="41"/>
      <c r="D18" s="32">
        <v>449</v>
      </c>
      <c r="E18" s="21">
        <v>449</v>
      </c>
      <c r="F18" s="21">
        <v>27</v>
      </c>
      <c r="G18" s="21"/>
      <c r="H18" s="21">
        <v>895</v>
      </c>
      <c r="I18" s="21">
        <v>17667.7</v>
      </c>
      <c r="J18" s="21">
        <v>15.6</v>
      </c>
      <c r="K18" s="28">
        <f>SUM(D18:J18)</f>
        <v>19503.3</v>
      </c>
      <c r="L18" s="46"/>
      <c r="M18" s="32"/>
      <c r="N18" s="21"/>
      <c r="O18" s="21"/>
      <c r="P18" s="21"/>
      <c r="Q18" s="21"/>
      <c r="R18" s="21"/>
      <c r="S18" s="21"/>
      <c r="T18" s="28"/>
      <c r="U18" s="32"/>
      <c r="V18" s="21"/>
      <c r="W18" s="21"/>
      <c r="X18" s="21"/>
      <c r="Y18" s="21"/>
      <c r="Z18" s="21"/>
      <c r="AA18" s="21"/>
      <c r="AB18" s="28"/>
      <c r="AC18" s="32"/>
      <c r="AD18" s="21"/>
      <c r="AE18" s="21"/>
      <c r="AF18" s="21"/>
      <c r="AG18" s="21"/>
      <c r="AH18" s="21"/>
      <c r="AI18" s="21"/>
      <c r="AJ18" s="28"/>
    </row>
    <row r="19" spans="1:36" ht="18.75" hidden="1" x14ac:dyDescent="0.25">
      <c r="A19" s="10"/>
      <c r="B19" s="11" t="s">
        <v>16</v>
      </c>
      <c r="C19" s="41"/>
      <c r="D19" s="32">
        <v>442</v>
      </c>
      <c r="E19" s="21">
        <v>442</v>
      </c>
      <c r="F19" s="21">
        <v>44</v>
      </c>
      <c r="G19" s="21"/>
      <c r="H19" s="21">
        <v>884</v>
      </c>
      <c r="I19" s="21">
        <v>0</v>
      </c>
      <c r="J19" s="21">
        <v>0</v>
      </c>
      <c r="K19" s="28">
        <f>H19+E19+D19+F19</f>
        <v>1812</v>
      </c>
      <c r="L19" s="46"/>
      <c r="M19" s="32"/>
      <c r="N19" s="21"/>
      <c r="O19" s="21"/>
      <c r="P19" s="21"/>
      <c r="Q19" s="21"/>
      <c r="R19" s="21"/>
      <c r="S19" s="21"/>
      <c r="T19" s="28"/>
      <c r="U19" s="32"/>
      <c r="V19" s="21"/>
      <c r="W19" s="21"/>
      <c r="X19" s="21"/>
      <c r="Y19" s="21"/>
      <c r="Z19" s="21"/>
      <c r="AA19" s="21"/>
      <c r="AB19" s="28"/>
      <c r="AC19" s="32"/>
      <c r="AD19" s="21"/>
      <c r="AE19" s="21"/>
      <c r="AF19" s="21"/>
      <c r="AG19" s="21"/>
      <c r="AH19" s="21"/>
      <c r="AI19" s="21"/>
      <c r="AJ19" s="28"/>
    </row>
    <row r="20" spans="1:36" ht="38.25" hidden="1" thickBot="1" x14ac:dyDescent="0.3">
      <c r="A20" s="10"/>
      <c r="B20" s="11" t="s">
        <v>20</v>
      </c>
      <c r="C20" s="41"/>
      <c r="D20" s="33">
        <f>D14/D18*100</f>
        <v>100.2</v>
      </c>
      <c r="E20" s="34">
        <f t="shared" ref="E20:K20" si="32">E14/E18*100</f>
        <v>100.2</v>
      </c>
      <c r="F20" s="34">
        <f t="shared" si="32"/>
        <v>103.7</v>
      </c>
      <c r="G20" s="34"/>
      <c r="H20" s="34">
        <f t="shared" si="32"/>
        <v>100.6</v>
      </c>
      <c r="I20" s="34">
        <f t="shared" si="32"/>
        <v>122.8</v>
      </c>
      <c r="J20" s="34">
        <f t="shared" si="32"/>
        <v>218.6</v>
      </c>
      <c r="K20" s="35">
        <f t="shared" si="32"/>
        <v>121</v>
      </c>
      <c r="L20" s="49"/>
      <c r="M20" s="33"/>
      <c r="N20" s="34"/>
      <c r="O20" s="34"/>
      <c r="P20" s="34"/>
      <c r="Q20" s="34"/>
      <c r="R20" s="34"/>
      <c r="S20" s="34"/>
      <c r="T20" s="35"/>
      <c r="U20" s="33"/>
      <c r="V20" s="34"/>
      <c r="W20" s="34"/>
      <c r="X20" s="34"/>
      <c r="Y20" s="34"/>
      <c r="Z20" s="34"/>
      <c r="AA20" s="34"/>
      <c r="AB20" s="35"/>
      <c r="AC20" s="33"/>
      <c r="AD20" s="34"/>
      <c r="AE20" s="34"/>
      <c r="AF20" s="34"/>
      <c r="AG20" s="34"/>
      <c r="AH20" s="34"/>
      <c r="AI20" s="34"/>
      <c r="AJ20" s="35"/>
    </row>
    <row r="21" spans="1:36" ht="18.75" x14ac:dyDescent="0.25">
      <c r="A21" s="12"/>
      <c r="B21" s="12"/>
      <c r="C21" s="13"/>
      <c r="D21" s="13"/>
      <c r="E21" s="13"/>
      <c r="F21" s="13"/>
      <c r="G21" s="13"/>
      <c r="H21" s="13"/>
      <c r="I21" s="13"/>
      <c r="J21" s="13"/>
      <c r="K21" s="13">
        <f>J9</f>
        <v>0</v>
      </c>
      <c r="L21" s="13"/>
    </row>
    <row r="22" spans="1:36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36" ht="18.75" x14ac:dyDescent="0.25">
      <c r="A23" s="14"/>
      <c r="B23" s="15"/>
      <c r="C23" s="9"/>
      <c r="D23" s="9"/>
      <c r="E23" s="9"/>
      <c r="F23" s="9"/>
      <c r="G23" s="9"/>
      <c r="H23" s="9"/>
      <c r="I23" s="9"/>
      <c r="J23" s="9"/>
      <c r="K23" s="9"/>
      <c r="L23" s="9"/>
    </row>
  </sheetData>
  <mergeCells count="6">
    <mergeCell ref="A2:AB2"/>
    <mergeCell ref="AC7:AJ7"/>
    <mergeCell ref="D7:K7"/>
    <mergeCell ref="M7:T7"/>
    <mergeCell ref="U7:AB7"/>
    <mergeCell ref="A4:AB4"/>
  </mergeCells>
  <pageMargins left="0.70866141732283472" right="0.11811023622047245" top="0.55118110236220474" bottom="0.15748031496062992" header="0" footer="0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2020-03-23T13:55:24Z</dcterms:modified>
</cp:coreProperties>
</file>